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exeteruk-my.sharepoint.com/personal/e_sones_exeter_ac_uk/Documents/Desktop/"/>
    </mc:Choice>
  </mc:AlternateContent>
  <xr:revisionPtr revIDLastSave="0" documentId="8_{0C01411A-C927-476A-AF5A-3B855F33C190}" xr6:coauthVersionLast="47" xr6:coauthVersionMax="47" xr10:uidLastSave="{00000000-0000-0000-0000-000000000000}"/>
  <bookViews>
    <workbookView xWindow="23880" yWindow="-165" windowWidth="24240" windowHeight="13020" xr2:uid="{E0E9F165-7326-4A35-99CA-8A9C17154C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I42" i="1" s="1"/>
  <c r="H43" i="1" s="1"/>
  <c r="I43" i="1" s="1"/>
  <c r="H44" i="1" s="1"/>
  <c r="I44" i="1" s="1"/>
  <c r="I37" i="1"/>
  <c r="H38" i="1" s="1"/>
  <c r="I38" i="1" s="1"/>
  <c r="H39" i="1" s="1"/>
  <c r="I39" i="1" s="1"/>
  <c r="H37" i="1"/>
  <c r="H33" i="1"/>
  <c r="H25" i="1"/>
  <c r="H6" i="1" s="1"/>
  <c r="J6" i="1" s="1"/>
  <c r="A31" i="1" s="1"/>
  <c r="H20" i="1"/>
  <c r="H23" i="1" s="1"/>
  <c r="H24" i="1" s="1"/>
  <c r="J20" i="1" s="1"/>
  <c r="H12" i="1"/>
  <c r="J12" i="1" s="1"/>
  <c r="H11" i="1"/>
  <c r="J11" i="1" s="1"/>
  <c r="J7" i="1"/>
  <c r="H7" i="1"/>
  <c r="A32" i="1" l="1"/>
  <c r="H34" i="1"/>
  <c r="H26" i="1"/>
  <c r="H27" i="1" s="1"/>
  <c r="H30" i="1" l="1"/>
  <c r="J15" i="1"/>
</calcChain>
</file>

<file path=xl/sharedStrings.xml><?xml version="1.0" encoding="utf-8"?>
<sst xmlns="http://schemas.openxmlformats.org/spreadsheetml/2006/main" count="37" uniqueCount="36">
  <si>
    <t>To be used as a guide only</t>
  </si>
  <si>
    <t>Enter your expected due date</t>
  </si>
  <si>
    <t>Start date of maternity leave</t>
  </si>
  <si>
    <t>The earliest date you can start your maternity leave is</t>
  </si>
  <si>
    <t>The latest date you can start your maternity leave is</t>
  </si>
  <si>
    <t>Enter the date you wish to start your maternity leave on</t>
  </si>
  <si>
    <t>End date of maternity leave</t>
  </si>
  <si>
    <t>The earliest date you can end your maternity leave is</t>
  </si>
  <si>
    <t>The latest date you can end your maternity leave is</t>
  </si>
  <si>
    <t>Enter the date you wish to end your maternity leave on</t>
  </si>
  <si>
    <t>Enter the date your employment with the University started</t>
  </si>
  <si>
    <t>Enter the current weekly Lower Earnings Level</t>
  </si>
  <si>
    <t>You can find this on the Government website</t>
  </si>
  <si>
    <t>Enter your annual salary, if known</t>
  </si>
  <si>
    <t>If not known, enter your monthly "Salary" from your payslip</t>
  </si>
  <si>
    <t>Your payslip can be access via iTrent</t>
  </si>
  <si>
    <t>Calc weekly salary</t>
  </si>
  <si>
    <t>Over LEL?</t>
  </si>
  <si>
    <t>EWC?</t>
  </si>
  <si>
    <t>Date at 26 weeks pre QW</t>
  </si>
  <si>
    <t>Sufficient service?</t>
  </si>
  <si>
    <t>Notes</t>
  </si>
  <si>
    <t>SMP status</t>
  </si>
  <si>
    <t>You must submit your Notification for Maternity Leave (PD43) to us by</t>
  </si>
  <si>
    <t>You must provide your MATB1 to us by</t>
  </si>
  <si>
    <t>Maternity Plan</t>
  </si>
  <si>
    <t>Start date</t>
  </si>
  <si>
    <t>End date</t>
  </si>
  <si>
    <t>26 weeks: UMP (inc SMP or exc DWP benefits depending on eligibility)</t>
  </si>
  <si>
    <t>13 weeks: SMP* or DWP benefits (depending on eligibility)</t>
  </si>
  <si>
    <t>13 weeks: Unpaid leave</t>
  </si>
  <si>
    <t>Or if you wish to only claim SMP only</t>
  </si>
  <si>
    <t xml:space="preserve">6 weeks: SMP* full rate </t>
  </si>
  <si>
    <t xml:space="preserve">33 weeks: SMP* part rate </t>
  </si>
  <si>
    <t>*  SMP is paid in full weeks, so if you choose to end your maternity leave early during the SMP only phase always ensure you do so at the end of a full week to avoid losing pay.</t>
  </si>
  <si>
    <t>Maternity calculator (v2)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</si>
</sst>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-mmm\-yy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164" fontId="0" fillId="0" borderId="1" xfId="0" applyNumberFormat="1" applyBorder="1" applyProtection="1">
      <protection locked="0"/>
    </xf>
    <xf numFmtId="164" fontId="5" fillId="0" borderId="0" xfId="0" applyNumberFormat="1" applyFont="1"/>
    <xf numFmtId="0" fontId="6" fillId="0" borderId="0" xfId="0" applyFont="1"/>
    <xf numFmtId="0" fontId="3" fillId="0" borderId="0" xfId="1"/>
    <xf numFmtId="165" fontId="0" fillId="0" borderId="1" xfId="0" applyNumberFormat="1" applyBorder="1" applyProtection="1">
      <protection locked="0"/>
    </xf>
    <xf numFmtId="0" fontId="0" fillId="2" borderId="0" xfId="0" applyFill="1"/>
    <xf numFmtId="165" fontId="0" fillId="2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 applyAlignment="1">
      <alignment horizontal="left"/>
    </xf>
    <xf numFmtId="0" fontId="8" fillId="0" borderId="0" xfId="0" applyFont="1"/>
    <xf numFmtId="0" fontId="7" fillId="0" borderId="0" xfId="1" applyFont="1" applyAlignment="1">
      <alignment horizontal="left"/>
    </xf>
    <xf numFmtId="0" fontId="3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aff.exeter.ac.uk/hrpr_ess/ess/dist/" TargetMode="External"/><Relationship Id="rId1" Type="http://schemas.openxmlformats.org/officeDocument/2006/relationships/hyperlink" Target="https://www.gov.uk/government/publications/rates-and-allowances-national-insurance-contributions/rates-and-allowances-national-insurance-contribu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4C43-198B-4EF3-8A37-34C9121E80E5}">
  <dimension ref="A1:J46"/>
  <sheetViews>
    <sheetView showGridLines="0" tabSelected="1" workbookViewId="0">
      <selection activeCell="H3" sqref="H3"/>
    </sheetView>
  </sheetViews>
  <sheetFormatPr defaultRowHeight="15" x14ac:dyDescent="0.25"/>
  <cols>
    <col min="8" max="9" width="18.28515625" customWidth="1"/>
  </cols>
  <sheetData>
    <row r="1" spans="1:10" ht="18.75" x14ac:dyDescent="0.3">
      <c r="A1" s="1" t="s">
        <v>35</v>
      </c>
      <c r="F1" s="2" t="s">
        <v>0</v>
      </c>
    </row>
    <row r="2" spans="1:10" x14ac:dyDescent="0.25">
      <c r="F2" s="2"/>
    </row>
    <row r="3" spans="1:10" x14ac:dyDescent="0.25">
      <c r="A3" s="3" t="s">
        <v>1</v>
      </c>
      <c r="H3" s="4"/>
    </row>
    <row r="5" spans="1:10" x14ac:dyDescent="0.25">
      <c r="A5" s="3" t="s">
        <v>2</v>
      </c>
    </row>
    <row r="6" spans="1:10" x14ac:dyDescent="0.25">
      <c r="A6" s="2" t="s">
        <v>3</v>
      </c>
      <c r="H6" s="5">
        <f>H25-(7*11)</f>
        <v>-83</v>
      </c>
      <c r="I6" s="2"/>
      <c r="J6" s="6" t="str">
        <f>IF(ISBLANK(H8)," ",IF(H8&gt;=H6," ","The start date you have chosen is too early, it must be within 11 weeks of your due date"))</f>
        <v xml:space="preserve"> </v>
      </c>
    </row>
    <row r="7" spans="1:10" x14ac:dyDescent="0.25">
      <c r="A7" s="2" t="s">
        <v>4</v>
      </c>
      <c r="H7" s="5">
        <f>H3</f>
        <v>0</v>
      </c>
      <c r="I7" s="2"/>
      <c r="J7" s="6" t="str">
        <f>IF(H8&lt;=H3, " ", "The start date you have chosen is too late, the latest you can start is your due date")</f>
        <v xml:space="preserve"> </v>
      </c>
    </row>
    <row r="8" spans="1:10" x14ac:dyDescent="0.25">
      <c r="A8" t="s">
        <v>5</v>
      </c>
      <c r="H8" s="4"/>
    </row>
    <row r="10" spans="1:10" x14ac:dyDescent="0.25">
      <c r="A10" s="3" t="s">
        <v>6</v>
      </c>
    </row>
    <row r="11" spans="1:10" x14ac:dyDescent="0.25">
      <c r="A11" s="2" t="s">
        <v>7</v>
      </c>
      <c r="H11" s="5">
        <f>H8+(7*2-1)</f>
        <v>13</v>
      </c>
      <c r="I11" s="2"/>
      <c r="J11" s="6" t="str">
        <f>IF(ISBLANK(H13)," ",IF(H13&gt;=H11," ","The end date you have chosen is too early, you must take a minimum of 2 weeks"))</f>
        <v xml:space="preserve"> </v>
      </c>
    </row>
    <row r="12" spans="1:10" x14ac:dyDescent="0.25">
      <c r="A12" s="2" t="s">
        <v>8</v>
      </c>
      <c r="H12" s="5">
        <f>H8+(7*52-1)</f>
        <v>363</v>
      </c>
      <c r="I12" s="2"/>
      <c r="J12" s="6" t="str">
        <f>IF(H13&gt;H12, "The end date you have chosen is too late, you can take a maximum of 52 weeks", " ")</f>
        <v xml:space="preserve"> </v>
      </c>
    </row>
    <row r="13" spans="1:10" x14ac:dyDescent="0.25">
      <c r="A13" t="s">
        <v>9</v>
      </c>
      <c r="H13" s="4"/>
    </row>
    <row r="15" spans="1:10" x14ac:dyDescent="0.25">
      <c r="A15" s="3" t="s">
        <v>10</v>
      </c>
      <c r="H15" s="4"/>
      <c r="J15" s="6" t="str">
        <f>IF(ISBLANK(H15)," ",IF(H27="No","Not eligible for SMP as you have not been employed for 26 weeks at Qualifying Week"," "))</f>
        <v xml:space="preserve"> </v>
      </c>
    </row>
    <row r="16" spans="1:10" x14ac:dyDescent="0.25">
      <c r="A16" s="7"/>
    </row>
    <row r="17" spans="1:10" x14ac:dyDescent="0.25">
      <c r="A17" s="3" t="s">
        <v>11</v>
      </c>
      <c r="H17" s="8">
        <v>125</v>
      </c>
    </row>
    <row r="18" spans="1:10" x14ac:dyDescent="0.25">
      <c r="A18" s="16" t="s">
        <v>12</v>
      </c>
      <c r="B18" s="16"/>
      <c r="C18" s="16"/>
      <c r="D18" s="16"/>
      <c r="E18" s="16"/>
    </row>
    <row r="20" spans="1:10" x14ac:dyDescent="0.25">
      <c r="A20" s="3" t="s">
        <v>13</v>
      </c>
      <c r="H20" s="8">
        <f>H21*12</f>
        <v>0</v>
      </c>
      <c r="J20" s="6" t="str">
        <f>IF(H24="Yes"," ","Not eligible for SMP as your weekly salary is below LEL")</f>
        <v>Not eligible for SMP as your weekly salary is below LEL</v>
      </c>
    </row>
    <row r="21" spans="1:10" x14ac:dyDescent="0.25">
      <c r="A21" t="s">
        <v>14</v>
      </c>
      <c r="H21" s="8"/>
    </row>
    <row r="22" spans="1:10" x14ac:dyDescent="0.25">
      <c r="A22" s="17" t="s">
        <v>15</v>
      </c>
      <c r="B22" s="17"/>
      <c r="C22" s="17"/>
      <c r="D22" s="17"/>
    </row>
    <row r="23" spans="1:10" hidden="1" x14ac:dyDescent="0.25">
      <c r="A23" s="9" t="s">
        <v>16</v>
      </c>
      <c r="B23" s="9"/>
      <c r="C23" s="9"/>
      <c r="D23" s="9"/>
      <c r="E23" s="9"/>
      <c r="F23" s="9"/>
      <c r="G23" s="9"/>
      <c r="H23" s="10">
        <f>H20/52</f>
        <v>0</v>
      </c>
      <c r="I23" s="9"/>
      <c r="J23" s="9"/>
    </row>
    <row r="24" spans="1:10" hidden="1" x14ac:dyDescent="0.25">
      <c r="A24" s="9" t="s">
        <v>17</v>
      </c>
      <c r="B24" s="9"/>
      <c r="C24" s="9"/>
      <c r="D24" s="9"/>
      <c r="E24" s="9"/>
      <c r="F24" s="9"/>
      <c r="G24" s="9"/>
      <c r="H24" s="9" t="str">
        <f>IF(H23&gt;H17,"Yes","No")</f>
        <v>No</v>
      </c>
      <c r="I24" s="9"/>
      <c r="J24" s="9"/>
    </row>
    <row r="25" spans="1:10" hidden="1" x14ac:dyDescent="0.25">
      <c r="A25" s="9" t="s">
        <v>18</v>
      </c>
      <c r="B25" s="9"/>
      <c r="C25" s="9"/>
      <c r="D25" s="9"/>
      <c r="E25" s="9"/>
      <c r="F25" s="9"/>
      <c r="G25" s="9"/>
      <c r="H25" s="11">
        <f>INT((H3-1)/7)*7+1</f>
        <v>-6</v>
      </c>
      <c r="I25" s="9"/>
      <c r="J25" s="9"/>
    </row>
    <row r="26" spans="1:10" hidden="1" x14ac:dyDescent="0.25">
      <c r="A26" s="9" t="s">
        <v>19</v>
      </c>
      <c r="B26" s="9"/>
      <c r="C26" s="9"/>
      <c r="D26" s="9"/>
      <c r="E26" s="9"/>
      <c r="F26" s="9"/>
      <c r="G26" s="9"/>
      <c r="H26" s="11">
        <f>H25-(7*39+1)</f>
        <v>-280</v>
      </c>
      <c r="I26" s="9"/>
      <c r="J26" s="9"/>
    </row>
    <row r="27" spans="1:10" hidden="1" x14ac:dyDescent="0.25">
      <c r="A27" s="9" t="s">
        <v>20</v>
      </c>
      <c r="B27" s="9"/>
      <c r="C27" s="9"/>
      <c r="D27" s="9"/>
      <c r="E27" s="9"/>
      <c r="F27" s="9"/>
      <c r="G27" s="9"/>
      <c r="H27" s="11" t="str">
        <f>IF(H15&lt;H26, "Yes", "No")</f>
        <v>No</v>
      </c>
      <c r="I27" s="9"/>
      <c r="J27" s="9"/>
    </row>
    <row r="28" spans="1:10" x14ac:dyDescent="0.25">
      <c r="H28" s="12"/>
    </row>
    <row r="29" spans="1:10" x14ac:dyDescent="0.25">
      <c r="A29" s="3" t="s">
        <v>21</v>
      </c>
      <c r="H29" s="12"/>
    </row>
    <row r="30" spans="1:10" x14ac:dyDescent="0.25">
      <c r="A30" t="s">
        <v>22</v>
      </c>
      <c r="H30" s="12" t="str">
        <f>IF(AND(H24="Yes", H27="Yes"), "You are eligible for SMP", "You are not eligible for SMP")</f>
        <v>You are not eligible for SMP</v>
      </c>
    </row>
    <row r="31" spans="1:10" x14ac:dyDescent="0.25">
      <c r="A31" s="13">
        <f>IF(J6="The start date you have chosen is too early, it must be within 11 weeks of your due date", "Please amend your start date", IF(J7= "The start date you have chosen is too late, the latest you can start is your due date", "Please amend your start date",))</f>
        <v>0</v>
      </c>
      <c r="H31" s="12"/>
    </row>
    <row r="32" spans="1:10" x14ac:dyDescent="0.25">
      <c r="A32" s="13">
        <f>IF(J11="The end date you have chosen is too early, you must take a minimum of 2 weeks","Please amend your end date",IF(J12="The end date you have chosen is too late, you can take a maximum of 52 weeks","Please amend your end date",))</f>
        <v>0</v>
      </c>
    </row>
    <row r="33" spans="1:10" x14ac:dyDescent="0.25">
      <c r="A33" t="s">
        <v>23</v>
      </c>
      <c r="H33" s="12">
        <f>H3-(7*15-1)</f>
        <v>-104</v>
      </c>
      <c r="J33" s="2"/>
    </row>
    <row r="34" spans="1:10" x14ac:dyDescent="0.25">
      <c r="A34" t="s">
        <v>24</v>
      </c>
      <c r="H34" s="12">
        <f>H25-(7*11-1)</f>
        <v>-82</v>
      </c>
    </row>
    <row r="36" spans="1:10" x14ac:dyDescent="0.25">
      <c r="A36" s="3" t="s">
        <v>25</v>
      </c>
      <c r="H36" t="s">
        <v>26</v>
      </c>
      <c r="I36" t="s">
        <v>27</v>
      </c>
    </row>
    <row r="37" spans="1:10" x14ac:dyDescent="0.25">
      <c r="A37" t="s">
        <v>28</v>
      </c>
      <c r="H37" s="14">
        <f>H8</f>
        <v>0</v>
      </c>
      <c r="I37" s="14">
        <f>H8+(7*26-1)</f>
        <v>181</v>
      </c>
    </row>
    <row r="38" spans="1:10" x14ac:dyDescent="0.25">
      <c r="A38" t="s">
        <v>29</v>
      </c>
      <c r="H38" s="14">
        <f>I37+1</f>
        <v>182</v>
      </c>
      <c r="I38" s="14">
        <f>H38+(7*13-1)</f>
        <v>272</v>
      </c>
    </row>
    <row r="39" spans="1:10" x14ac:dyDescent="0.25">
      <c r="A39" t="s">
        <v>30</v>
      </c>
      <c r="H39" s="14">
        <f>I38+1</f>
        <v>273</v>
      </c>
      <c r="I39" s="14">
        <f>H39+(7*13-1)</f>
        <v>363</v>
      </c>
    </row>
    <row r="41" spans="1:10" x14ac:dyDescent="0.25">
      <c r="A41" s="15" t="s">
        <v>31</v>
      </c>
    </row>
    <row r="42" spans="1:10" x14ac:dyDescent="0.25">
      <c r="A42" t="s">
        <v>32</v>
      </c>
      <c r="H42" s="14">
        <f>H8</f>
        <v>0</v>
      </c>
      <c r="I42" s="14">
        <f>H42+(7*6-1)</f>
        <v>41</v>
      </c>
    </row>
    <row r="43" spans="1:10" x14ac:dyDescent="0.25">
      <c r="A43" t="s">
        <v>33</v>
      </c>
      <c r="H43" s="14">
        <f>I42+1</f>
        <v>42</v>
      </c>
      <c r="I43" s="14">
        <f>H43+(7*33-1)</f>
        <v>272</v>
      </c>
    </row>
    <row r="44" spans="1:10" x14ac:dyDescent="0.25">
      <c r="A44" t="s">
        <v>30</v>
      </c>
      <c r="H44" s="14">
        <f>I43+1</f>
        <v>273</v>
      </c>
      <c r="I44" s="14">
        <f>H44+(7*13-1)</f>
        <v>363</v>
      </c>
    </row>
    <row r="46" spans="1:10" x14ac:dyDescent="0.25">
      <c r="A46" t="s">
        <v>34</v>
      </c>
    </row>
  </sheetData>
  <mergeCells count="2">
    <mergeCell ref="A18:E18"/>
    <mergeCell ref="A22:D22"/>
  </mergeCells>
  <conditionalFormatting sqref="A31:A32">
    <cfRule type="cellIs" dxfId="3" priority="1" operator="equal">
      <formula>0</formula>
    </cfRule>
  </conditionalFormatting>
  <conditionalFormatting sqref="H7">
    <cfRule type="cellIs" dxfId="2" priority="5" operator="equal">
      <formula>0</formula>
    </cfRule>
  </conditionalFormatting>
  <conditionalFormatting sqref="H11">
    <cfRule type="cellIs" dxfId="1" priority="4" operator="equal">
      <formula>13</formula>
    </cfRule>
  </conditionalFormatting>
  <conditionalFormatting sqref="H12">
    <cfRule type="cellIs" dxfId="0" priority="3" operator="equal">
      <formula>363</formula>
    </cfRule>
  </conditionalFormatting>
  <hyperlinks>
    <hyperlink ref="A18" r:id="rId1" xr:uid="{DD8A5098-0A3B-425F-934F-B5A1545646AF}"/>
    <hyperlink ref="A22" r:id="rId2" location="/login?page=login" xr:uid="{7E962068-3FC0-44E7-B923-2C26A99E8AF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Sones, Lizzy</dc:creator>
  <cp:lastModifiedBy>Sones, Lizzy</cp:lastModifiedBy>
  <dcterms:created xsi:type="dcterms:W3CDTF">2023-02-08T13:50:04Z</dcterms:created>
  <dcterms:modified xsi:type="dcterms:W3CDTF">2025-04-07T07:10:27Z</dcterms:modified>
</cp:coreProperties>
</file>